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Aranceles_2026" sheetId="2" state="visible" r:id="rId2"/>
    <sheet xmlns:r="http://schemas.openxmlformats.org/officeDocument/2006/relationships" name="Resultado" sheetId="3" state="visible" r:id="rId3"/>
    <sheet xmlns:r="http://schemas.openxmlformats.org/officeDocument/2006/relationships" name="Fuentes_oficial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USD&quot; #,##0"/>
    <numFmt numFmtId="166" formatCode="&quot;USD&quot; #,##0.00"/>
  </numFmts>
  <fonts count="9">
    <font>
      <name val="Calibri"/>
      <family val="2"/>
      <color theme="1"/>
      <sz val="11"/>
      <scheme val="minor"/>
    </font>
    <font>
      <b val="1"/>
      <color rgb="000F172A"/>
      <sz val="14"/>
    </font>
    <font>
      <i val="1"/>
      <color rgb="0064748B"/>
      <sz val="9"/>
    </font>
    <font>
      <b val="1"/>
      <color rgb="00FFFFFF"/>
      <sz val="11"/>
    </font>
    <font>
      <b val="1"/>
      <sz val="10"/>
    </font>
    <font>
      <b val="1"/>
      <sz val="12"/>
    </font>
    <font>
      <b val="1"/>
      <sz val="14"/>
    </font>
    <font>
      <b val="1"/>
      <sz val="11"/>
    </font>
    <font>
      <color rgb="000066CC"/>
      <u val="single"/>
    </font>
  </fonts>
  <fills count="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1" pivotButton="0" quotePrefix="0" xfId="0"/>
    <xf numFmtId="0" fontId="0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10" fontId="0" fillId="0" borderId="0" pivotButton="0" quotePrefix="0" xfId="0"/>
    <xf numFmtId="0" fontId="6" fillId="0" borderId="0" pivotButton="0" quotePrefix="0" xfId="0"/>
    <xf numFmtId="165" fontId="0" fillId="0" borderId="0" pivotButton="0" quotePrefix="0" xfId="0"/>
    <xf numFmtId="0" fontId="4" fillId="0" borderId="0" pivotButton="0" quotePrefix="0" xfId="0"/>
    <xf numFmtId="165" fontId="4" fillId="0" borderId="0" pivotButton="0" quotePrefix="0" xfId="0"/>
    <xf numFmtId="0" fontId="5" fillId="4" borderId="0" pivotButton="0" quotePrefix="0" xfId="0"/>
    <xf numFmtId="165" fontId="5" fillId="4" borderId="0" pivotButton="0" quotePrefix="0" xfId="0"/>
    <xf numFmtId="166" fontId="0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50" customWidth="1" min="3" max="3"/>
  </cols>
  <sheetData>
    <row r="1">
      <c r="A1" s="1" t="inlineStr">
        <is>
          <t>GOIMPORTA — Plantilla de Costeo Completo</t>
        </is>
      </c>
    </row>
    <row r="2">
      <c r="A2" s="2" t="inlineStr">
        <is>
          <t>Importación desde China a cono sur (UY/AR/CL/PY/BO)</t>
        </is>
      </c>
    </row>
    <row r="4">
      <c r="A4" s="2" t="inlineStr">
        <is>
          <t>Completá los campos en amarillo. El resultado se calcula en la hoja 'Resultado'.</t>
        </is>
      </c>
    </row>
    <row r="6">
      <c r="A6" s="3" t="inlineStr">
        <is>
          <t>DATOS DE LA OPERACIÓN</t>
        </is>
      </c>
    </row>
    <row r="7" ht="22" customHeight="1">
      <c r="A7" s="4" t="inlineStr">
        <is>
          <t>País destino</t>
        </is>
      </c>
      <c r="B7" s="5" t="inlineStr">
        <is>
          <t>UY</t>
        </is>
      </c>
      <c r="C7" s="2" t="inlineStr">
        <is>
          <t>Opciones: UY, AR, CL, PY, BO</t>
        </is>
      </c>
    </row>
    <row r="8" ht="22" customHeight="1">
      <c r="A8" s="4" t="inlineStr">
        <is>
          <t>Tipo de envío</t>
        </is>
      </c>
      <c r="B8" s="5" t="inlineStr">
        <is>
          <t>FCL20</t>
        </is>
      </c>
      <c r="C8" s="2" t="inlineStr">
        <is>
          <t>Opciones: LCL, FCL20, FCL40, AEREO</t>
        </is>
      </c>
    </row>
    <row r="9" ht="22" customHeight="1">
      <c r="A9" s="4" t="inlineStr">
        <is>
          <t>Categoría producto</t>
        </is>
      </c>
      <c r="B9" s="5" t="inlineStr">
        <is>
          <t>electronica</t>
        </is>
      </c>
      <c r="C9" s="2" t="inlineStr">
        <is>
          <t>Opciones: electronica, textiles, calzado, juguetes, muebles, maquinaria, plasticos, herramientas, iluminacion, ceramicos</t>
        </is>
      </c>
    </row>
    <row r="10" ht="22" customHeight="1">
      <c r="A10" s="4" t="inlineStr">
        <is>
          <t>Valor FOB (USD)</t>
        </is>
      </c>
      <c r="B10" s="5" t="n">
        <v>10000</v>
      </c>
      <c r="C10" s="2" t="inlineStr">
        <is>
          <t>Valor mercadería en China</t>
        </is>
      </c>
    </row>
    <row r="11" ht="22" customHeight="1">
      <c r="A11" s="4" t="inlineStr">
        <is>
          <t>Volumen (m³)</t>
        </is>
      </c>
      <c r="B11" s="5" t="n">
        <v>30</v>
      </c>
      <c r="C11" s="2" t="inlineStr">
        <is>
          <t>Volumen total carga</t>
        </is>
      </c>
    </row>
    <row r="12" ht="22" customHeight="1">
      <c r="A12" s="4" t="inlineStr">
        <is>
          <t>Peso (kg)</t>
        </is>
      </c>
      <c r="B12" s="5" t="n">
        <v>5000</v>
      </c>
      <c r="C12" s="2" t="inlineStr">
        <is>
          <t>Peso bruto carga</t>
        </is>
      </c>
    </row>
    <row r="13" ht="22" customHeight="1">
      <c r="A13" s="4" t="inlineStr">
        <is>
          <t>Cantidad unidades</t>
        </is>
      </c>
      <c r="B13" s="5" t="n">
        <v>500</v>
      </c>
      <c r="C13" s="2" t="inlineStr">
        <is>
          <t>Para calcular costo unitario</t>
        </is>
      </c>
    </row>
    <row r="14" ht="22" customHeight="1">
      <c r="A14" s="4" t="inlineStr">
        <is>
          <t>Con Form E (solo Chile)</t>
        </is>
      </c>
      <c r="B14" s="5" t="inlineStr">
        <is>
          <t>NO</t>
        </is>
      </c>
      <c r="C14" s="2" t="inlineStr">
        <is>
          <t>SI si tu proveedor entrega Form E del TLC</t>
        </is>
      </c>
    </row>
    <row r="15" ht="22" customHeight="1">
      <c r="A15" s="4" t="inlineStr">
        <is>
          <t>Flete cotizado USD (opcional)</t>
        </is>
      </c>
      <c r="B15" s="5" t="inlineStr"/>
      <c r="C15" s="2" t="inlineStr">
        <is>
          <t>Si ya tenés cotización real del freight forwarder</t>
        </is>
      </c>
    </row>
    <row r="16" ht="22" customHeight="1">
      <c r="A16" s="4" t="inlineStr">
        <is>
          <t>Agencia marítima cotizada USD (opcional)</t>
        </is>
      </c>
      <c r="B16" s="5" t="inlineStr"/>
      <c r="C16" s="2" t="inlineStr">
        <is>
          <t>Si ya tenés cotización de agencia destino</t>
        </is>
      </c>
    </row>
  </sheetData>
  <mergeCells count="4">
    <mergeCell ref="A4:B4"/>
    <mergeCell ref="A6:B6"/>
    <mergeCell ref="A2:B2"/>
    <mergeCell ref="A1:B1"/>
  </mergeCells>
  <dataValidations count="4">
    <dataValidation sqref="B7" showDropDown="0" showInputMessage="0" showErrorMessage="0" allowBlank="0" type="list">
      <formula1>"UY,AR,CL,PY,BO"</formula1>
    </dataValidation>
    <dataValidation sqref="B8" showDropDown="0" showInputMessage="0" showErrorMessage="0" allowBlank="0" type="list">
      <formula1>"LCL,FCL20,FCL40,AEREO"</formula1>
    </dataValidation>
    <dataValidation sqref="B9" showDropDown="0" showInputMessage="0" showErrorMessage="0" allowBlank="0" type="list">
      <formula1>"electronica,textiles,calzado,juguetes,muebles,maquinaria,plasticos,herramientas,iluminacion,ceramicos"</formula1>
    </dataValidation>
    <dataValidation sqref="B14" showDropDown="0" showInputMessage="0" showErrorMessage="0" allowBlank="0" type="list">
      <formula1>"SI,NO"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7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>
      <c r="A1" s="6" t="inlineStr">
        <is>
          <t>Aranceles oficiales 2026 (% sobre CIF)</t>
        </is>
      </c>
    </row>
    <row r="3">
      <c r="A3" s="3" t="inlineStr">
        <is>
          <t>Categoría</t>
        </is>
      </c>
      <c r="B3" s="3" t="inlineStr">
        <is>
          <t>UY_min</t>
        </is>
      </c>
      <c r="C3" s="3" t="inlineStr">
        <is>
          <t>UY_max</t>
        </is>
      </c>
      <c r="D3" s="3" t="inlineStr">
        <is>
          <t>AR_min</t>
        </is>
      </c>
      <c r="E3" s="3" t="inlineStr">
        <is>
          <t>AR_max</t>
        </is>
      </c>
      <c r="F3" s="3" t="inlineStr">
        <is>
          <t>CL_min_formE</t>
        </is>
      </c>
      <c r="G3" s="3" t="inlineStr">
        <is>
          <t>CL_max_sinE</t>
        </is>
      </c>
      <c r="H3" s="3" t="inlineStr">
        <is>
          <t>PY_min</t>
        </is>
      </c>
      <c r="I3" s="3" t="inlineStr">
        <is>
          <t>PY_max</t>
        </is>
      </c>
      <c r="J3" s="3" t="inlineStr">
        <is>
          <t>BO_min</t>
        </is>
      </c>
      <c r="K3" s="3" t="inlineStr">
        <is>
          <t>BO_max</t>
        </is>
      </c>
    </row>
    <row r="4">
      <c r="A4" t="inlineStr">
        <is>
          <t>electronica</t>
        </is>
      </c>
      <c r="B4" s="7" t="n">
        <v>0.16</v>
      </c>
      <c r="C4" s="7" t="n">
        <v>0.2</v>
      </c>
      <c r="D4" s="7" t="n">
        <v>0</v>
      </c>
      <c r="E4" s="7" t="n">
        <v>0.08</v>
      </c>
      <c r="F4" s="7" t="n">
        <v>0</v>
      </c>
      <c r="G4" s="7" t="n">
        <v>0.06</v>
      </c>
      <c r="H4" s="7" t="n">
        <v>0.14</v>
      </c>
      <c r="I4" s="7" t="n">
        <v>0.2</v>
      </c>
      <c r="J4" s="7" t="n">
        <v>0</v>
      </c>
      <c r="K4" s="7" t="n">
        <v>0.15</v>
      </c>
    </row>
    <row r="5">
      <c r="A5" t="inlineStr">
        <is>
          <t>textiles</t>
        </is>
      </c>
      <c r="B5" s="7" t="n">
        <v>0.18</v>
      </c>
      <c r="C5" s="7" t="n">
        <v>0.2</v>
      </c>
      <c r="D5" s="7" t="n">
        <v>0.2</v>
      </c>
      <c r="E5" s="7" t="n">
        <v>0.35</v>
      </c>
      <c r="F5" s="7" t="n">
        <v>0</v>
      </c>
      <c r="G5" s="7" t="n">
        <v>0.06</v>
      </c>
      <c r="H5" s="7" t="n">
        <v>0.18</v>
      </c>
      <c r="I5" s="7" t="n">
        <v>0.2</v>
      </c>
      <c r="J5" s="7" t="n">
        <v>0.2</v>
      </c>
      <c r="K5" s="7" t="n">
        <v>0.2</v>
      </c>
    </row>
    <row r="6">
      <c r="A6" t="inlineStr">
        <is>
          <t>calzado</t>
        </is>
      </c>
      <c r="B6" s="7" t="n">
        <v>0.2</v>
      </c>
      <c r="C6" s="7" t="n">
        <v>0.2</v>
      </c>
      <c r="D6" s="7" t="n">
        <v>0.35</v>
      </c>
      <c r="E6" s="7" t="n">
        <v>0.35</v>
      </c>
      <c r="F6" s="7" t="n">
        <v>0</v>
      </c>
      <c r="G6" s="7" t="n">
        <v>0.06</v>
      </c>
      <c r="H6" s="7" t="n">
        <v>0.2</v>
      </c>
      <c r="I6" s="7" t="n">
        <v>0.2</v>
      </c>
      <c r="J6" s="7" t="n">
        <v>0.2</v>
      </c>
      <c r="K6" s="7" t="n">
        <v>0.2</v>
      </c>
    </row>
    <row r="7">
      <c r="A7" t="inlineStr">
        <is>
          <t>juguetes</t>
        </is>
      </c>
      <c r="B7" s="7" t="n">
        <v>0.2</v>
      </c>
      <c r="C7" s="7" t="n">
        <v>0.2</v>
      </c>
      <c r="D7" s="7" t="n">
        <v>0.2</v>
      </c>
      <c r="E7" s="7" t="n">
        <v>0.35</v>
      </c>
      <c r="F7" s="7" t="n">
        <v>0</v>
      </c>
      <c r="G7" s="7" t="n">
        <v>0.06</v>
      </c>
      <c r="H7" s="7" t="n">
        <v>0.2</v>
      </c>
      <c r="I7" s="7" t="n">
        <v>0.2</v>
      </c>
      <c r="J7" s="7" t="n">
        <v>0.15</v>
      </c>
      <c r="K7" s="7" t="n">
        <v>0.2</v>
      </c>
    </row>
    <row r="8">
      <c r="A8" t="inlineStr">
        <is>
          <t>muebles</t>
        </is>
      </c>
      <c r="B8" s="7" t="n">
        <v>0.18</v>
      </c>
      <c r="C8" s="7" t="n">
        <v>0.2</v>
      </c>
      <c r="D8" s="7" t="n">
        <v>0.18</v>
      </c>
      <c r="E8" s="7" t="n">
        <v>0.28</v>
      </c>
      <c r="F8" s="7" t="n">
        <v>0</v>
      </c>
      <c r="G8" s="7" t="n">
        <v>0.06</v>
      </c>
      <c r="H8" s="7" t="n">
        <v>0.18</v>
      </c>
      <c r="I8" s="7" t="n">
        <v>0.2</v>
      </c>
      <c r="J8" s="7" t="n">
        <v>0.2</v>
      </c>
      <c r="K8" s="7" t="n">
        <v>0.2</v>
      </c>
    </row>
    <row r="9">
      <c r="A9" t="inlineStr">
        <is>
          <t>maquinaria</t>
        </is>
      </c>
      <c r="B9" s="7" t="n">
        <v>0</v>
      </c>
      <c r="C9" s="7" t="n">
        <v>0.14</v>
      </c>
      <c r="D9" s="7" t="n">
        <v>0</v>
      </c>
      <c r="E9" s="7" t="n">
        <v>0</v>
      </c>
      <c r="F9" s="7" t="n">
        <v>0</v>
      </c>
      <c r="G9" s="7" t="n">
        <v>0.06</v>
      </c>
      <c r="H9" s="7" t="n">
        <v>0</v>
      </c>
      <c r="I9" s="7" t="n">
        <v>0.14</v>
      </c>
      <c r="J9" s="7" t="n">
        <v>0</v>
      </c>
      <c r="K9" s="7" t="n">
        <v>0.05</v>
      </c>
    </row>
    <row r="10">
      <c r="A10" t="inlineStr">
        <is>
          <t>plasticos</t>
        </is>
      </c>
      <c r="B10" s="7" t="n">
        <v>0.12</v>
      </c>
      <c r="C10" s="7" t="n">
        <v>0.18</v>
      </c>
      <c r="D10" s="7" t="n">
        <v>0.12</v>
      </c>
      <c r="E10" s="7" t="n">
        <v>0.18</v>
      </c>
      <c r="F10" s="7" t="n">
        <v>0</v>
      </c>
      <c r="G10" s="7" t="n">
        <v>0.06</v>
      </c>
      <c r="H10" s="7" t="n">
        <v>0.1</v>
      </c>
      <c r="I10" s="7" t="n">
        <v>0.15</v>
      </c>
      <c r="J10" s="7" t="n">
        <v>0.05</v>
      </c>
      <c r="K10" s="7" t="n">
        <v>0.15</v>
      </c>
    </row>
    <row r="11">
      <c r="A11" t="inlineStr">
        <is>
          <t>herramientas</t>
        </is>
      </c>
      <c r="B11" s="7" t="n">
        <v>0.16</v>
      </c>
      <c r="C11" s="7" t="n">
        <v>0.18</v>
      </c>
      <c r="D11" s="7" t="n">
        <v>0.16</v>
      </c>
      <c r="E11" s="7" t="n">
        <v>0.18</v>
      </c>
      <c r="F11" s="7" t="n">
        <v>0</v>
      </c>
      <c r="G11" s="7" t="n">
        <v>0.06</v>
      </c>
      <c r="H11" s="7" t="n">
        <v>0.1</v>
      </c>
      <c r="I11" s="7" t="n">
        <v>0.15</v>
      </c>
      <c r="J11" s="7" t="n">
        <v>0.1</v>
      </c>
      <c r="K11" s="7" t="n">
        <v>0.15</v>
      </c>
    </row>
    <row r="12">
      <c r="A12" t="inlineStr">
        <is>
          <t>iluminacion</t>
        </is>
      </c>
      <c r="B12" s="7" t="n">
        <v>0.18</v>
      </c>
      <c r="C12" s="7" t="n">
        <v>0.18</v>
      </c>
      <c r="D12" s="7" t="n">
        <v>0.18</v>
      </c>
      <c r="E12" s="7" t="n">
        <v>0.18</v>
      </c>
      <c r="F12" s="7" t="n">
        <v>0</v>
      </c>
      <c r="G12" s="7" t="n">
        <v>0.06</v>
      </c>
      <c r="H12" s="7" t="n">
        <v>0.18</v>
      </c>
      <c r="I12" s="7" t="n">
        <v>0.18</v>
      </c>
      <c r="J12" s="7" t="n">
        <v>0.1</v>
      </c>
      <c r="K12" s="7" t="n">
        <v>0.15</v>
      </c>
    </row>
    <row r="13">
      <c r="A13" t="inlineStr">
        <is>
          <t>ceramicos</t>
        </is>
      </c>
      <c r="B13" s="7" t="n">
        <v>0.14</v>
      </c>
      <c r="C13" s="7" t="n">
        <v>0.18</v>
      </c>
      <c r="D13" s="7" t="n">
        <v>0.14</v>
      </c>
      <c r="E13" s="7" t="n">
        <v>0.18</v>
      </c>
      <c r="F13" s="7" t="n">
        <v>0</v>
      </c>
      <c r="G13" s="7" t="n">
        <v>0.06</v>
      </c>
      <c r="H13" s="7" t="n">
        <v>0.14</v>
      </c>
      <c r="I13" s="7" t="n">
        <v>0.18</v>
      </c>
      <c r="J13" s="7" t="n">
        <v>0.15</v>
      </c>
      <c r="K13" s="7" t="n">
        <v>0.15</v>
      </c>
    </row>
    <row r="17">
      <c r="A17" s="6" t="inlineStr">
        <is>
          <t>Impuestos y tasas por país</t>
        </is>
      </c>
    </row>
    <row r="19">
      <c r="A19" s="3" t="inlineStr">
        <is>
          <t>País</t>
        </is>
      </c>
      <c r="B19" s="3" t="inlineStr">
        <is>
          <t>IVA</t>
        </is>
      </c>
      <c r="C19" s="3" t="inlineStr">
        <is>
          <t>Tasa Consular</t>
        </is>
      </c>
      <c r="D19" s="3" t="inlineStr">
        <is>
          <t>Tasa Estadística</t>
        </is>
      </c>
      <c r="E19" s="3" t="inlineStr">
        <is>
          <t>Verificación FOB</t>
        </is>
      </c>
      <c r="F19" s="3" t="inlineStr">
        <is>
          <t>Percep IVA AR</t>
        </is>
      </c>
      <c r="G19" s="3" t="inlineStr">
        <is>
          <t>Percep Ganancias AR</t>
        </is>
      </c>
      <c r="H19" s="3" t="inlineStr">
        <is>
          <t>Percep IIBB AR</t>
        </is>
      </c>
    </row>
    <row r="20">
      <c r="A20" t="inlineStr">
        <is>
          <t>UY</t>
        </is>
      </c>
      <c r="B20" s="8" t="n">
        <v>0.22</v>
      </c>
      <c r="C20" s="8" t="n">
        <v>0.05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</row>
    <row r="21">
      <c r="A21" t="inlineStr">
        <is>
          <t>AR</t>
        </is>
      </c>
      <c r="B21" s="8" t="n">
        <v>0.21</v>
      </c>
      <c r="C21" s="8" t="n">
        <v>0</v>
      </c>
      <c r="D21" s="8" t="n">
        <v>0.03</v>
      </c>
      <c r="E21" s="8" t="n">
        <v>0</v>
      </c>
      <c r="F21" s="8" t="n">
        <v>0.2</v>
      </c>
      <c r="G21" s="8" t="n">
        <v>0.06</v>
      </c>
      <c r="H21" s="8" t="n">
        <v>0.025</v>
      </c>
    </row>
    <row r="22">
      <c r="A22" t="inlineStr">
        <is>
          <t>CL</t>
        </is>
      </c>
      <c r="B22" s="8" t="n">
        <v>0.19</v>
      </c>
      <c r="C22" s="8" t="n">
        <v>0</v>
      </c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</row>
    <row r="23">
      <c r="A23" t="inlineStr">
        <is>
          <t>PY</t>
        </is>
      </c>
      <c r="B23" s="8" t="n">
        <v>0.1</v>
      </c>
      <c r="C23" s="8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</row>
    <row r="24">
      <c r="A24" t="inlineStr">
        <is>
          <t>BO</t>
        </is>
      </c>
      <c r="B24" s="8" t="n">
        <v>0.1494</v>
      </c>
      <c r="C24" s="8" t="n">
        <v>0</v>
      </c>
      <c r="D24" s="8" t="n">
        <v>0</v>
      </c>
      <c r="E24" s="8" t="n">
        <v>0.01</v>
      </c>
      <c r="F24" s="8" t="n">
        <v>0</v>
      </c>
      <c r="G24" s="8" t="n">
        <v>0</v>
      </c>
      <c r="H24" s="8" t="n">
        <v>0</v>
      </c>
    </row>
    <row r="28">
      <c r="A28" s="6" t="inlineStr">
        <is>
          <t>Flete marítimo China → destino (rangos Q1 2026, USD)</t>
        </is>
      </c>
    </row>
    <row r="30">
      <c r="A30" s="3" t="inlineStr">
        <is>
          <t>País</t>
        </is>
      </c>
      <c r="B30" s="3" t="inlineStr">
        <is>
          <t>LCL_min_m3</t>
        </is>
      </c>
      <c r="C30" s="3" t="inlineStr">
        <is>
          <t>LCL_max_m3</t>
        </is>
      </c>
      <c r="D30" s="3" t="inlineStr">
        <is>
          <t>FCL20_min</t>
        </is>
      </c>
      <c r="E30" s="3" t="inlineStr">
        <is>
          <t>FCL20_max</t>
        </is>
      </c>
      <c r="F30" s="3" t="inlineStr">
        <is>
          <t>FCL40_min</t>
        </is>
      </c>
      <c r="G30" s="3" t="inlineStr">
        <is>
          <t>FCL40_max</t>
        </is>
      </c>
      <c r="H30" s="3" t="inlineStr">
        <is>
          <t>AEREO_USDkg_min</t>
        </is>
      </c>
      <c r="I30" s="3" t="inlineStr">
        <is>
          <t>AEREO_USDkg_max</t>
        </is>
      </c>
      <c r="J30" s="3" t="inlineStr">
        <is>
          <t>AEREO_min</t>
        </is>
      </c>
    </row>
    <row r="31">
      <c r="A31" t="inlineStr">
        <is>
          <t>UY</t>
        </is>
      </c>
      <c r="B31" t="n">
        <v>90</v>
      </c>
      <c r="C31" t="n">
        <v>180</v>
      </c>
      <c r="D31" t="n">
        <v>2500</v>
      </c>
      <c r="E31" t="n">
        <v>3300</v>
      </c>
      <c r="F31" t="n">
        <v>2800</v>
      </c>
      <c r="G31" t="n">
        <v>3800</v>
      </c>
      <c r="H31" t="n">
        <v>4</v>
      </c>
      <c r="I31" t="n">
        <v>8</v>
      </c>
      <c r="J31" t="n">
        <v>50</v>
      </c>
    </row>
    <row r="32">
      <c r="A32" t="inlineStr">
        <is>
          <t>AR</t>
        </is>
      </c>
      <c r="B32" t="n">
        <v>100</v>
      </c>
      <c r="C32" t="n">
        <v>200</v>
      </c>
      <c r="D32" t="n">
        <v>2750</v>
      </c>
      <c r="E32" t="n">
        <v>3300</v>
      </c>
      <c r="F32" t="n">
        <v>3000</v>
      </c>
      <c r="G32" t="n">
        <v>3800</v>
      </c>
      <c r="H32" t="n">
        <v>4</v>
      </c>
      <c r="I32" t="n">
        <v>8</v>
      </c>
      <c r="J32" t="n">
        <v>50</v>
      </c>
    </row>
    <row r="33">
      <c r="A33" t="inlineStr">
        <is>
          <t>CL</t>
        </is>
      </c>
      <c r="B33" t="n">
        <v>60</v>
      </c>
      <c r="C33" t="n">
        <v>130</v>
      </c>
      <c r="D33" t="n">
        <v>1800</v>
      </c>
      <c r="E33" t="n">
        <v>3000</v>
      </c>
      <c r="F33" t="n">
        <v>2500</v>
      </c>
      <c r="G33" t="n">
        <v>4500</v>
      </c>
      <c r="H33" t="n">
        <v>3.5</v>
      </c>
      <c r="I33" t="n">
        <v>7</v>
      </c>
      <c r="J33" t="n">
        <v>50</v>
      </c>
    </row>
    <row r="34">
      <c r="A34" t="inlineStr">
        <is>
          <t>PY</t>
        </is>
      </c>
      <c r="B34" t="n">
        <v>150</v>
      </c>
      <c r="C34" t="n">
        <v>280</v>
      </c>
      <c r="D34" t="n">
        <v>3500</v>
      </c>
      <c r="E34" t="n">
        <v>4500</v>
      </c>
      <c r="F34" t="n">
        <v>4000</v>
      </c>
      <c r="G34" t="n">
        <v>5500</v>
      </c>
      <c r="H34" t="n">
        <v>5</v>
      </c>
      <c r="I34" t="n">
        <v>10</v>
      </c>
      <c r="J34" t="n">
        <v>80</v>
      </c>
    </row>
    <row r="35">
      <c r="A35" t="inlineStr">
        <is>
          <t>BO</t>
        </is>
      </c>
      <c r="B35" t="n">
        <v>200</v>
      </c>
      <c r="C35" t="n">
        <v>350</v>
      </c>
      <c r="D35" t="n">
        <v>3500</v>
      </c>
      <c r="E35" t="n">
        <v>5000</v>
      </c>
      <c r="F35" t="n">
        <v>4500</v>
      </c>
      <c r="G35" t="n">
        <v>6500</v>
      </c>
      <c r="H35" t="n">
        <v>5</v>
      </c>
      <c r="I35" t="n">
        <v>10</v>
      </c>
      <c r="J35" t="n">
        <v>80</v>
      </c>
    </row>
    <row r="40">
      <c r="A40" s="6" t="inlineStr">
        <is>
          <t>Portuarios + Agencia Marítima + Despachante por país (USD)</t>
        </is>
      </c>
    </row>
    <row r="42">
      <c r="A42" s="3" t="inlineStr">
        <is>
          <t>País</t>
        </is>
      </c>
      <c r="B42" s="3" t="inlineStr">
        <is>
          <t>Portuarios_FCL20_min</t>
        </is>
      </c>
      <c r="C42" s="3" t="inlineStr">
        <is>
          <t>Portuarios_FCL20_max</t>
        </is>
      </c>
      <c r="D42" s="3" t="inlineStr">
        <is>
          <t>AgenciaMar_FCL20_min</t>
        </is>
      </c>
      <c r="E42" s="3" t="inlineStr">
        <is>
          <t>AgenciaMar_FCL20_max</t>
        </is>
      </c>
      <c r="F42" s="3" t="inlineStr">
        <is>
          <t>Despachante_pctMin</t>
        </is>
      </c>
      <c r="G42" s="3" t="inlineStr">
        <is>
          <t>Despachante_pctMax</t>
        </is>
      </c>
      <c r="H42" s="3" t="inlineStr">
        <is>
          <t>Despachante_mín_USD</t>
        </is>
      </c>
    </row>
    <row r="43">
      <c r="A43" t="inlineStr">
        <is>
          <t>UY</t>
        </is>
      </c>
      <c r="B43" t="n">
        <v>1000</v>
      </c>
      <c r="C43" t="n">
        <v>1400</v>
      </c>
      <c r="D43" t="n">
        <v>2000</v>
      </c>
      <c r="E43" t="n">
        <v>3500</v>
      </c>
      <c r="F43" s="8" t="n">
        <v>0.005</v>
      </c>
      <c r="G43" s="8" t="n">
        <v>0.01</v>
      </c>
      <c r="H43" t="n">
        <v>150</v>
      </c>
    </row>
    <row r="44">
      <c r="A44" t="inlineStr">
        <is>
          <t>AR</t>
        </is>
      </c>
      <c r="B44" t="n">
        <v>280</v>
      </c>
      <c r="C44" t="n">
        <v>800</v>
      </c>
      <c r="D44" t="n">
        <v>1800</v>
      </c>
      <c r="E44" t="n">
        <v>3200</v>
      </c>
      <c r="F44" s="8" t="n">
        <v>0.01</v>
      </c>
      <c r="G44" s="8" t="n">
        <v>0.03</v>
      </c>
      <c r="H44" t="n">
        <v>200</v>
      </c>
    </row>
    <row r="45">
      <c r="A45" t="inlineStr">
        <is>
          <t>CL</t>
        </is>
      </c>
      <c r="B45" t="n">
        <v>115</v>
      </c>
      <c r="C45" t="n">
        <v>180</v>
      </c>
      <c r="D45" t="n">
        <v>1500</v>
      </c>
      <c r="E45" t="n">
        <v>2800</v>
      </c>
      <c r="F45" s="8" t="n">
        <v>0.003</v>
      </c>
      <c r="G45" s="8" t="n">
        <v>0.007</v>
      </c>
      <c r="H45" t="n">
        <v>80</v>
      </c>
    </row>
    <row r="46">
      <c r="A46" t="inlineStr">
        <is>
          <t>PY</t>
        </is>
      </c>
      <c r="B46" t="n">
        <v>200</v>
      </c>
      <c r="C46" t="n">
        <v>400</v>
      </c>
      <c r="D46" t="n">
        <v>2200</v>
      </c>
      <c r="E46" t="n">
        <v>3800</v>
      </c>
      <c r="F46" s="8" t="n">
        <v>0.008</v>
      </c>
      <c r="G46" s="8" t="n">
        <v>0.02</v>
      </c>
      <c r="H46" t="n">
        <v>100</v>
      </c>
    </row>
    <row r="47">
      <c r="A47" t="inlineStr">
        <is>
          <t>BO</t>
        </is>
      </c>
      <c r="B47" t="n">
        <v>150</v>
      </c>
      <c r="C47" t="n">
        <v>300</v>
      </c>
      <c r="D47" t="n">
        <v>2000</v>
      </c>
      <c r="E47" t="n">
        <v>3500</v>
      </c>
      <c r="F47" s="8" t="n">
        <v>0.02</v>
      </c>
      <c r="G47" s="8" t="n">
        <v>0.03</v>
      </c>
      <c r="H47" t="n">
        <v>200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30" customWidth="1" min="4" max="4"/>
  </cols>
  <sheetData>
    <row r="1">
      <c r="A1" s="9" t="inlineStr">
        <is>
          <t>Resultado del cálculo</t>
        </is>
      </c>
    </row>
    <row r="2">
      <c r="A2" s="2" t="inlineStr">
        <is>
          <t>Total desembarcado (rango estimado) basado en los Inputs</t>
        </is>
      </c>
    </row>
    <row r="4">
      <c r="A4" s="3" t="inlineStr">
        <is>
          <t>Concepto</t>
        </is>
      </c>
      <c r="B4" s="3" t="inlineStr">
        <is>
          <t>Mín (USD)</t>
        </is>
      </c>
      <c r="C4" s="3" t="inlineStr">
        <is>
          <t>Máx (USD)</t>
        </is>
      </c>
      <c r="D4" s="3" t="inlineStr">
        <is>
          <t>Nota</t>
        </is>
      </c>
    </row>
    <row r="5">
      <c r="A5" t="inlineStr">
        <is>
          <t>Valor FOB</t>
        </is>
      </c>
      <c r="B5" s="10">
        <f>Inputs!B10</f>
        <v/>
      </c>
      <c r="C5" s="10">
        <f>Inputs!B10</f>
        <v/>
      </c>
      <c r="D5" t="inlineStr">
        <is>
          <t>Mercadería en China (input)</t>
        </is>
      </c>
    </row>
    <row r="6">
      <c r="A6" t="inlineStr">
        <is>
          <t>Flete marítimo</t>
        </is>
      </c>
      <c r="B6" s="10">
        <f>IF(Inputs!B19="",IF(Inputs!B8="LCL",VLOOKUP(Inputs!B7,Aranceles_2026!A31:J35,2,FALSE)*Inputs!B11,IF(Inputs!B8="FCL20",VLOOKUP(Inputs!B7,Aranceles_2026!A31:J35,4,FALSE),IF(Inputs!B8="FCL40",VLOOKUP(Inputs!B7,Aranceles_2026!A31:J35,6,FALSE),MAX(VLOOKUP(Inputs!B7,Aranceles_2026!A31:J35,8,FALSE)*Inputs!B12,VLOOKUP(Inputs!B7,Aranceles_2026!A31:J35,10,FALSE))))),Inputs!B19)</f>
        <v/>
      </c>
      <c r="C6" s="10">
        <f>IF(Inputs!B19="",IF(Inputs!B8="LCL",VLOOKUP(Inputs!B7,Aranceles_2026!A31:J35,3,FALSE)*Inputs!B11,IF(Inputs!B8="FCL20",VLOOKUP(Inputs!B7,Aranceles_2026!A31:J35,5,FALSE),IF(Inputs!B8="FCL40",VLOOKUP(Inputs!B7,Aranceles_2026!A31:J35,7,FALSE),MAX(VLOOKUP(Inputs!B7,Aranceles_2026!A31:J35,9,FALSE)*Inputs!B12,VLOOKUP(Inputs!B7,Aranceles_2026!A31:J35,10,FALSE))))),Inputs!B19)</f>
        <v/>
      </c>
      <c r="D6" t="inlineStr">
        <is>
          <t>Si no cotizaste, usa rango Q1 2026</t>
        </is>
      </c>
    </row>
    <row r="7">
      <c r="A7" t="inlineStr">
        <is>
          <t>Seguro (0.5% FOB)</t>
        </is>
      </c>
      <c r="B7" s="10">
        <f>B5*0.005</f>
        <v/>
      </c>
      <c r="C7" s="10">
        <f>B5*0.005</f>
        <v/>
      </c>
      <c r="D7" t="inlineStr">
        <is>
          <t>Rango típico 0.3%-0.8%, usamos 0.5%</t>
        </is>
      </c>
    </row>
    <row r="8">
      <c r="A8" s="11" t="inlineStr">
        <is>
          <t>CIF (FOB + Flete + Seguro)</t>
        </is>
      </c>
      <c r="B8" s="12">
        <f>B5+B6+B7</f>
        <v/>
      </c>
      <c r="C8" s="12">
        <f>C5+C6+C7</f>
        <v/>
      </c>
      <c r="D8" t="inlineStr">
        <is>
          <t>Base imponible aduana</t>
        </is>
      </c>
    </row>
    <row r="9">
      <c r="A9" t="inlineStr">
        <is>
          <t>Arancel</t>
        </is>
      </c>
      <c r="B9" s="10">
        <f>IF(AND(Inputs!B7="CL",Inputs!B14="SI"),0,B8*VLOOKUP(Inputs!B9,Aranceles_2026!A4:K13,IF(Inputs!B7="UY",2,IF(Inputs!B7="AR",4,IF(Inputs!B7="CL",6,IF(Inputs!B7="PY",8,10)))),FALSE))</f>
        <v/>
      </c>
      <c r="C9" s="10">
        <f>IF(AND(Inputs!B7="CL",Inputs!B14="SI"),0,C8*VLOOKUP(Inputs!B9,Aranceles_2026!A4:K13,IF(Inputs!B7="UY",3,IF(Inputs!B7="AR",5,IF(Inputs!B7="CL",7,IF(Inputs!B7="PY",9,11)))),FALSE))</f>
        <v/>
      </c>
      <c r="D9" t="inlineStr">
        <is>
          <t>Form E Chile = 0% (TLC)</t>
        </is>
      </c>
    </row>
    <row r="10">
      <c r="A10" t="inlineStr">
        <is>
          <t>Tasa Consular (extrazona)</t>
        </is>
      </c>
      <c r="B10" s="10">
        <f>B8*VLOOKUP(Inputs!B7,Aranceles_2026!A20:H24,3,FALSE)</f>
        <v/>
      </c>
      <c r="C10" s="10">
        <f>C8*VLOOKUP(Inputs!B7,Aranceles_2026!A20:H24,3,FALSE)</f>
        <v/>
      </c>
      <c r="D10" t="inlineStr">
        <is>
          <t>5% solo UY</t>
        </is>
      </c>
    </row>
    <row r="11">
      <c r="A11" t="inlineStr">
        <is>
          <t>Tasa Estadística (AR)</t>
        </is>
      </c>
      <c r="B11" s="10">
        <f>B8*VLOOKUP(Inputs!B7,Aranceles_2026!A20:H24,4,FALSE)</f>
        <v/>
      </c>
      <c r="C11" s="10">
        <f>C8*VLOOKUP(Inputs!B7,Aranceles_2026!A20:H24,4,FALSE)</f>
        <v/>
      </c>
      <c r="D11" t="inlineStr">
        <is>
          <t>3% solo AR</t>
        </is>
      </c>
    </row>
    <row r="12">
      <c r="A12" t="inlineStr">
        <is>
          <t>IVA</t>
        </is>
      </c>
      <c r="B12" s="10">
        <f>(B8+B9+B10+B11)*VLOOKUP(Inputs!B7,Aranceles_2026!A20:H24,2,FALSE)</f>
        <v/>
      </c>
      <c r="C12" s="10">
        <f>(C8+C9+C10+C11)*VLOOKUP(Inputs!B7,Aranceles_2026!A20:H24,2,FALSE)</f>
        <v/>
      </c>
      <c r="D12" t="inlineStr">
        <is>
          <t>UY 22%, AR 21%, CL 19%, PY 10%, BO 14.94%</t>
        </is>
      </c>
    </row>
    <row r="13">
      <c r="A13" t="inlineStr">
        <is>
          <t>Percepciones (recuperables)</t>
        </is>
      </c>
      <c r="B13" s="10">
        <f>IF(Inputs!B7="AR",(B8+B9+B10+B11)*(VLOOKUP("AR",Aranceles_2026!A20:H24,6,FALSE)+VLOOKUP("AR",Aranceles_2026!A20:H24,7,FALSE)+VLOOKUP("AR",Aranceles_2026!A20:H24,8,FALSE)),0)</f>
        <v/>
      </c>
      <c r="C13" s="10">
        <f>IF(Inputs!B7="AR",(C8+C9+C10+C11)*(VLOOKUP("AR",Aranceles_2026!A20:H24,6,FALSE)+VLOOKUP("AR",Aranceles_2026!A20:H24,7,FALSE)+VLOOKUP("AR",Aranceles_2026!A20:H24,8,FALSE)),0)</f>
        <v/>
      </c>
      <c r="D13" t="inlineStr">
        <is>
          <t>Solo AR (IVA+Ganancias+IIBB)</t>
        </is>
      </c>
    </row>
    <row r="14">
      <c r="A14" t="inlineStr">
        <is>
          <t>Despachante</t>
        </is>
      </c>
      <c r="B14" s="10">
        <f>MAX(B8*VLOOKUP(Inputs!B7,Aranceles_2026!A43:H47,6,FALSE),VLOOKUP(Inputs!B7,Aranceles_2026!A43:H47,8,FALSE))</f>
        <v/>
      </c>
      <c r="C14" s="10">
        <f>MAX(C8*VLOOKUP(Inputs!B7,Aranceles_2026!A43:H47,7,FALSE),VLOOKUP(Inputs!B7,Aranceles_2026!A43:H47,8,FALSE))</f>
        <v/>
      </c>
      <c r="D14" t="inlineStr">
        <is>
          <t>% CIF con mínimo USD</t>
        </is>
      </c>
    </row>
    <row r="15">
      <c r="A15" t="inlineStr">
        <is>
          <t>Portuarios (FCL20 default)</t>
        </is>
      </c>
      <c r="B15" s="10">
        <f>IF(Inputs!B8="FCL20",VLOOKUP(Inputs!B7,Aranceles_2026!A43:H47,2,FALSE),0)</f>
        <v/>
      </c>
      <c r="C15" s="10">
        <f>IF(Inputs!B8="FCL20",VLOOKUP(Inputs!B7,Aranceles_2026!A43:H47,3,FALSE),0)</f>
        <v/>
      </c>
      <c r="D15" t="inlineStr">
        <is>
          <t>ANP + Terminal (simplificado FCL20)</t>
        </is>
      </c>
    </row>
    <row r="16">
      <c r="A16" t="inlineStr">
        <is>
          <t>Agencia marítima</t>
        </is>
      </c>
      <c r="B16" s="10">
        <f>IF(Inputs!B20="",IF(Inputs!B8="FCL20",VLOOKUP(Inputs!B7,Aranceles_2026!A43:H47,4,FALSE),0),Inputs!B20)</f>
        <v/>
      </c>
      <c r="C16" s="10">
        <f>IF(Inputs!B20="",IF(Inputs!B8="FCL20",VLOOKUP(Inputs!B7,Aranceles_2026!A43:H47,5,FALSE),0),Inputs!B20)</f>
        <v/>
      </c>
      <c r="D16" t="inlineStr">
        <is>
          <t>Freight forwarder destino (varía semanal)</t>
        </is>
      </c>
    </row>
    <row r="18">
      <c r="A18" s="13" t="inlineStr">
        <is>
          <t>TOTAL DESEMBARCADO</t>
        </is>
      </c>
      <c r="B18" s="14">
        <f>SUM(B8:B16)</f>
        <v/>
      </c>
      <c r="C18" s="14">
        <f>SUM(C8:C16)</f>
        <v/>
      </c>
    </row>
    <row r="19">
      <c r="A19" s="11" t="inlineStr">
        <is>
          <t>Costo unitario</t>
        </is>
      </c>
      <c r="B19" s="15">
        <f>B18/Inputs!B13</f>
        <v/>
      </c>
      <c r="C19" s="15">
        <f>C18/Inputs!B13</f>
        <v/>
      </c>
    </row>
    <row r="20">
      <c r="A20" t="inlineStr">
        <is>
          <t>% adicional sobre CIF</t>
        </is>
      </c>
      <c r="B20" s="7">
        <f>(B18-B8)/B8</f>
        <v/>
      </c>
      <c r="C20" s="7">
        <f>(C18-C8)/C8</f>
        <v/>
      </c>
    </row>
    <row r="22">
      <c r="A22" s="3" t="inlineStr">
        <is>
          <t>NOTAS IMPORTANTES</t>
        </is>
      </c>
    </row>
    <row r="23">
      <c r="A23" s="2" t="inlineStr">
        <is>
          <t>• Esta plantilla usa rangos por categoría HS de 2 dígitos. Para NCM exacto consultá despachante.</t>
        </is>
      </c>
    </row>
    <row r="24">
      <c r="A24" s="2" t="inlineStr">
        <is>
          <t>• Flete marítimo y agencia marítima cambian semana a semana — ingresá tu cotización real si la tenés.</t>
        </is>
      </c>
    </row>
    <row r="25">
      <c r="A25" s="2" t="inlineStr">
        <is>
          <t>• Productos con régimen especial (clavos, calzado, textiles) pueden tener recargos antidumping no contemplados aquí.</t>
        </is>
      </c>
    </row>
    <row r="26">
      <c r="A26" s="2" t="inlineStr">
        <is>
          <t>• Bolivia: arancel 0% línea negra electrónica vigente hasta 31/12/2026 (DS 5518). Verificar fecha al usar.</t>
        </is>
      </c>
    </row>
    <row r="27">
      <c r="A27" s="2" t="inlineStr">
        <is>
          <t>• Argentina: cambios regulatorios frecuentes 2025-2026 — verificar Boletín Oficial.</t>
        </is>
      </c>
    </row>
    <row r="28">
      <c r="A28" s="2" t="inlineStr">
        <is>
          <t>• Para precisión total, validá con tu despachante de aduana.</t>
        </is>
      </c>
    </row>
  </sheetData>
  <mergeCells count="8">
    <mergeCell ref="A1:D1"/>
    <mergeCell ref="A23:D23"/>
    <mergeCell ref="A27:D27"/>
    <mergeCell ref="A26:D26"/>
    <mergeCell ref="A25:D25"/>
    <mergeCell ref="A24:D24"/>
    <mergeCell ref="A2:D2"/>
    <mergeCell ref="A28:D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18" customWidth="1" min="1" max="1"/>
    <col width="40" customWidth="1" min="2" max="2"/>
    <col width="60" customWidth="1" min="3" max="3"/>
  </cols>
  <sheetData>
    <row r="1">
      <c r="A1" s="9" t="inlineStr">
        <is>
          <t>Fuentes oficiales para validar datos</t>
        </is>
      </c>
    </row>
    <row r="3">
      <c r="A3" s="3" t="inlineStr">
        <is>
          <t>País</t>
        </is>
      </c>
      <c r="B3" s="3" t="inlineStr">
        <is>
          <t>Fuente</t>
        </is>
      </c>
      <c r="C3" s="3" t="inlineStr">
        <is>
          <t>URL</t>
        </is>
      </c>
    </row>
    <row r="4">
      <c r="A4" t="inlineStr">
        <is>
          <t>UY</t>
        </is>
      </c>
      <c r="B4" t="inlineStr">
        <is>
          <t>Aduana DNA</t>
        </is>
      </c>
      <c r="C4" s="16" t="inlineStr">
        <is>
          <t>https://www.aduanas.gub.uy</t>
        </is>
      </c>
    </row>
    <row r="5">
      <c r="A5" t="inlineStr">
        <is>
          <t>UY</t>
        </is>
      </c>
      <c r="B5" t="inlineStr">
        <is>
          <t>ANP tarifas portuarias</t>
        </is>
      </c>
      <c r="C5" s="16" t="inlineStr">
        <is>
          <t>https://anp.com.uy/es/inicio/puertos/comerciales/montevideo/tarifas</t>
        </is>
      </c>
    </row>
    <row r="6">
      <c r="A6" t="inlineStr">
        <is>
          <t>UY</t>
        </is>
      </c>
      <c r="B6" t="inlineStr">
        <is>
          <t>LATU certificaciones</t>
        </is>
      </c>
      <c r="C6" s="16" t="inlineStr">
        <is>
          <t>https://www.latu.org.uy/certificacion-control/certificacion-de-productos</t>
        </is>
      </c>
    </row>
    <row r="7">
      <c r="A7" t="inlineStr">
        <is>
          <t>UY</t>
        </is>
      </c>
      <c r="B7" t="inlineStr">
        <is>
          <t>URSEA productos eléctricos</t>
        </is>
      </c>
      <c r="C7" s="16" t="inlineStr">
        <is>
          <t>https://www.gub.uy/unidad-reguladora-servicios-energia-agua/productos-electricos</t>
        </is>
      </c>
    </row>
    <row r="8">
      <c r="A8" t="inlineStr">
        <is>
          <t>AR</t>
        </is>
      </c>
      <c r="B8" t="inlineStr">
        <is>
          <t>ARCA (ex AFIP)</t>
        </is>
      </c>
      <c r="C8" s="16" t="inlineStr">
        <is>
          <t>https://www.afip.gob.ar</t>
        </is>
      </c>
    </row>
    <row r="9">
      <c r="A9" t="inlineStr">
        <is>
          <t>AR</t>
        </is>
      </c>
      <c r="B9" t="inlineStr">
        <is>
          <t>Decreto 333/2025 (electrónica)</t>
        </is>
      </c>
      <c r="C9" s="16" t="inlineStr">
        <is>
          <t>https://www.boletinoficial.gob.ar/detalleAviso/primera/325601/20250520</t>
        </is>
      </c>
    </row>
    <row r="10">
      <c r="A10" t="inlineStr">
        <is>
          <t>AR</t>
        </is>
      </c>
      <c r="B10" t="inlineStr">
        <is>
          <t>Decreto 236/2025 (NCM)</t>
        </is>
      </c>
      <c r="C10" s="16" t="inlineStr">
        <is>
          <t>https://www.boletinoficial.gob.ar/detalleAviso/primera/323187/20250331</t>
        </is>
      </c>
    </row>
    <row r="11">
      <c r="A11" t="inlineStr">
        <is>
          <t>CL</t>
        </is>
      </c>
      <c r="B11" t="inlineStr">
        <is>
          <t>Aduanas Chile</t>
        </is>
      </c>
      <c r="C11" s="16" t="inlineStr">
        <is>
          <t>https://www.aduana.cl</t>
        </is>
      </c>
    </row>
    <row r="12">
      <c r="A12" t="inlineStr">
        <is>
          <t>CL</t>
        </is>
      </c>
      <c r="B12" t="inlineStr">
        <is>
          <t>SEC (eléctricos)</t>
        </is>
      </c>
      <c r="C12" s="16" t="inlineStr">
        <is>
          <t>https://www.sec.cl</t>
        </is>
      </c>
    </row>
    <row r="13">
      <c r="A13" t="inlineStr">
        <is>
          <t>CL</t>
        </is>
      </c>
      <c r="B13" t="inlineStr">
        <is>
          <t>TLC Chile-China (SUBREI)</t>
        </is>
      </c>
      <c r="C13" s="16" t="inlineStr">
        <is>
          <t>https://www.subrei.gob.cl/acuerdos-comerciales/acuerdos-comerciales-vigentes/china</t>
        </is>
      </c>
    </row>
    <row r="14">
      <c r="A14" t="inlineStr">
        <is>
          <t>PY</t>
        </is>
      </c>
      <c r="B14" t="inlineStr">
        <is>
          <t>DNIT</t>
        </is>
      </c>
      <c r="C14" s="16" t="inlineStr">
        <is>
          <t>https://www.dnit.gov.py</t>
        </is>
      </c>
    </row>
    <row r="15">
      <c r="A15" t="inlineStr">
        <is>
          <t>PY</t>
        </is>
      </c>
      <c r="B15" t="inlineStr">
        <is>
          <t>ANNP puertos</t>
        </is>
      </c>
      <c r="C15" s="16" t="inlineStr">
        <is>
          <t>https://annp.gov.py</t>
        </is>
      </c>
    </row>
    <row r="16">
      <c r="A16" t="inlineStr">
        <is>
          <t>BO</t>
        </is>
      </c>
      <c r="B16" t="inlineStr">
        <is>
          <t>Aduana Nacional Bolivia</t>
        </is>
      </c>
      <c r="C16" s="16" t="inlineStr">
        <is>
          <t>https://www.aduana.gob.bo</t>
        </is>
      </c>
    </row>
    <row r="17">
      <c r="A17" t="inlineStr">
        <is>
          <t>BO</t>
        </is>
      </c>
      <c r="B17" t="inlineStr">
        <is>
          <t>MEFP Aranceles</t>
        </is>
      </c>
      <c r="C17" s="16" t="inlineStr">
        <is>
          <t>https://www.economiayfinanzas.gob.bo/aranceles-aduaneros</t>
        </is>
      </c>
    </row>
    <row r="18">
      <c r="A18" t="inlineStr">
        <is>
          <t>BO</t>
        </is>
      </c>
      <c r="B18" t="inlineStr">
        <is>
          <t>Arancel 2026 PDF</t>
        </is>
      </c>
      <c r="C18" s="16" t="inlineStr">
        <is>
          <t>https://economiayfinanzas.gob.bo/sites/default/files/2025-12/Arancel%20Aduanero%20de%20Importaciones%202026%20MEFP.pdf</t>
        </is>
      </c>
    </row>
    <row r="20">
      <c r="A20" s="2" t="inlineStr">
        <is>
          <t>Plantilla generada por goimporta.com — Actualizada al 13/05/2026</t>
        </is>
      </c>
    </row>
  </sheetData>
  <mergeCells count="2">
    <mergeCell ref="A1:C1"/>
    <mergeCell ref="A20:C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2026-05-13T19:49:05Z</dcterms:created>
  <dcterms:modified xmlns:dcterms="http://purl.org/dc/terms/" xmlns:xsi="http://www.w3.org/2001/XMLSchema-instance" xsi:type="dcterms:W3CDTF">2026-05-13T19:49:05Z</dcterms:modified>
</cp:coreProperties>
</file>